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Keg Calcs" sheetId="1" r:id="rId1"/>
    <sheet name="Density vs Temp" sheetId="2" r:id="rId2"/>
    <sheet name="Dynamic Viscosity vs Temp" sheetId="3" r:id="rId3"/>
  </sheets>
  <calcPr calcId="145621"/>
</workbook>
</file>

<file path=xl/calcChain.xml><?xml version="1.0" encoding="utf-8"?>
<calcChain xmlns="http://schemas.openxmlformats.org/spreadsheetml/2006/main">
  <c r="C6" i="1" l="1"/>
  <c r="C4" i="1" l="1"/>
  <c r="C15" i="1"/>
  <c r="C16" i="1" s="1"/>
  <c r="E10" i="1"/>
  <c r="C11" i="1" s="1"/>
  <c r="C13" i="1" l="1"/>
  <c r="E2" i="1"/>
  <c r="E5" i="1"/>
  <c r="C12" i="1" s="1"/>
  <c r="C17" i="1" l="1"/>
  <c r="C18" i="1" s="1"/>
  <c r="C14" i="1"/>
  <c r="C20" i="1" l="1"/>
</calcChain>
</file>

<file path=xl/comments1.xml><?xml version="1.0" encoding="utf-8"?>
<comments xmlns="http://schemas.openxmlformats.org/spreadsheetml/2006/main">
  <authors>
    <author>Author</author>
  </authors>
  <commentList>
    <comment ref="A7" authorId="0">
      <text>
        <r>
          <rPr>
            <sz val="9"/>
            <color indexed="81"/>
            <rFont val="Tahoma"/>
            <family val="2"/>
          </rPr>
          <t xml:space="preserve">Length of time to fill a pint glass.
</t>
        </r>
      </text>
    </comment>
  </commentList>
</comments>
</file>

<file path=xl/sharedStrings.xml><?xml version="1.0" encoding="utf-8"?>
<sst xmlns="http://schemas.openxmlformats.org/spreadsheetml/2006/main" count="67" uniqueCount="63">
  <si>
    <t>g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</si>
  <si>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P</t>
    </r>
  </si>
  <si>
    <t>r</t>
  </si>
  <si>
    <t>SG</t>
  </si>
  <si>
    <r>
      <t>lb/ft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</si>
  <si>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lb/in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</si>
  <si>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</t>
    </r>
    <r>
      <rPr>
        <vertAlign val="subscript"/>
        <sz val="11"/>
        <color theme="1"/>
        <rFont val="Calibri"/>
        <family val="2"/>
        <scheme val="minor"/>
      </rPr>
      <t>2</t>
    </r>
  </si>
  <si>
    <t>ft</t>
  </si>
  <si>
    <t>D</t>
  </si>
  <si>
    <t>in</t>
  </si>
  <si>
    <t>Friction factor</t>
  </si>
  <si>
    <t>f</t>
  </si>
  <si>
    <t>e</t>
  </si>
  <si>
    <t>Reynolds Number</t>
  </si>
  <si>
    <t>Re</t>
  </si>
  <si>
    <t>Desired Flow Rate</t>
  </si>
  <si>
    <t>sec/pint</t>
  </si>
  <si>
    <t>Volumetric Flow Rate</t>
  </si>
  <si>
    <t>Q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</si>
  <si>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</t>
    </r>
  </si>
  <si>
    <t>u</t>
  </si>
  <si>
    <r>
      <t>lb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s/ft</t>
    </r>
    <r>
      <rPr>
        <vertAlign val="superscript"/>
        <sz val="11"/>
        <color theme="1"/>
        <rFont val="Calibri"/>
        <family val="2"/>
        <scheme val="minor"/>
      </rPr>
      <t>2</t>
    </r>
  </si>
  <si>
    <t>v</t>
  </si>
  <si>
    <t>A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</si>
  <si>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</si>
  <si>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Cross Sect Area of tubing</t>
  </si>
  <si>
    <t>Fluid Velocity</t>
  </si>
  <si>
    <t>n</t>
  </si>
  <si>
    <t>ft/sec</t>
  </si>
  <si>
    <r>
      <t>lb/ft</t>
    </r>
    <r>
      <rPr>
        <vertAlign val="superscript"/>
        <sz val="11"/>
        <color theme="1"/>
        <rFont val="Calibri"/>
        <family val="2"/>
        <scheme val="minor"/>
      </rPr>
      <t>2</t>
    </r>
  </si>
  <si>
    <t>Vertical Distance - Center of Keg to Tap</t>
  </si>
  <si>
    <t>Density of Water (@40 deg F)</t>
  </si>
  <si>
    <r>
      <t>slugs/ft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</si>
  <si>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lb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/ft</t>
    </r>
    <r>
      <rPr>
        <vertAlign val="superscript"/>
        <sz val="11"/>
        <color theme="1"/>
        <rFont val="Calibri"/>
        <family val="2"/>
        <scheme val="minor"/>
      </rPr>
      <t>4</t>
    </r>
  </si>
  <si>
    <t>Specific Weight of Beer</t>
  </si>
  <si>
    <t>Dynamic Viscosity (@40 deg F)</t>
  </si>
  <si>
    <t>Kinematic Viscosity (@40 deg F)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</si>
  <si>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</si>
  <si>
    <t>L=</t>
  </si>
  <si>
    <t>Length of tubing to use</t>
  </si>
  <si>
    <t>Temperature</t>
  </si>
  <si>
    <t>Density</t>
  </si>
  <si>
    <t>Assumptions:</t>
  </si>
  <si>
    <t>- t -</t>
  </si>
  <si>
    <r>
      <t>(</t>
    </r>
    <r>
      <rPr>
        <i/>
        <vertAlign val="superscript"/>
        <sz val="11"/>
        <color theme="1"/>
        <rFont val="Arial"/>
        <family val="2"/>
      </rPr>
      <t>o</t>
    </r>
    <r>
      <rPr>
        <i/>
        <sz val="11"/>
        <color theme="1"/>
        <rFont val="Arial"/>
        <family val="2"/>
      </rPr>
      <t>F)</t>
    </r>
  </si>
  <si>
    <t>Dynamic Viscosity </t>
  </si>
  <si>
    <t xml:space="preserve">- µ - </t>
  </si>
  <si>
    <r>
      <t>(lb</t>
    </r>
    <r>
      <rPr>
        <i/>
        <vertAlign val="subscript"/>
        <sz val="11"/>
        <color theme="1"/>
        <rFont val="Arial"/>
        <family val="2"/>
      </rPr>
      <t>f</t>
    </r>
    <r>
      <rPr>
        <i/>
        <sz val="11"/>
        <color theme="1"/>
        <rFont val="Arial"/>
        <family val="2"/>
      </rPr>
      <t xml:space="preserve"> s/ft</t>
    </r>
    <r>
      <rPr>
        <i/>
        <vertAlign val="superscript"/>
        <sz val="11"/>
        <color theme="1"/>
        <rFont val="Arial"/>
        <family val="2"/>
      </rPr>
      <t>2</t>
    </r>
    <r>
      <rPr>
        <i/>
        <sz val="11"/>
        <color theme="1"/>
        <rFont val="Arial"/>
        <family val="2"/>
      </rPr>
      <t>) x 10</t>
    </r>
    <r>
      <rPr>
        <i/>
        <vertAlign val="superscript"/>
        <sz val="11"/>
        <color theme="1"/>
        <rFont val="Arial"/>
        <family val="2"/>
      </rPr>
      <t xml:space="preserve">-5 </t>
    </r>
  </si>
  <si>
    <t>1) Serving Temperature is 40 degrees.</t>
  </si>
  <si>
    <t>2) Beer viscosity is similar to water * S.G.</t>
  </si>
  <si>
    <t>http://www.mikesoltys.com/2012/09/17/determining-proper-hose-length-for-your-kegerator/</t>
  </si>
  <si>
    <t>5) There may be errors in these calculations.  Use at your own risk.</t>
  </si>
  <si>
    <r>
      <t xml:space="preserve">Compiled using Mike Soltys' online article, </t>
    </r>
    <r>
      <rPr>
        <i/>
        <sz val="11"/>
        <color theme="1"/>
        <rFont val="Calibri"/>
        <family val="2"/>
        <scheme val="minor"/>
      </rPr>
      <t>Determining Proper hose length for your Kegerator</t>
    </r>
    <r>
      <rPr>
        <sz val="11"/>
        <color theme="1"/>
        <rFont val="Calibri"/>
        <family val="2"/>
        <scheme val="minor"/>
      </rPr>
      <t>, as a guide. Thank you, Mike! Great article!</t>
    </r>
  </si>
  <si>
    <t>Absolute Roughness of tubing</t>
  </si>
  <si>
    <t>INPUTS IN YELLOW</t>
  </si>
  <si>
    <t>CALCS IN BLUE</t>
  </si>
  <si>
    <t>Tubing Inner Diameter</t>
  </si>
  <si>
    <t>Specific Gravity of Beer (Final Gravity)</t>
  </si>
  <si>
    <t>Desired Pressure in Keg</t>
  </si>
  <si>
    <t>3) Clear PVC tubing uses an assumed absolute surface roughness of 4.92E-06 ft.</t>
  </si>
  <si>
    <t>4) Vertical distance value is the average height of the beer surface in the keg during the life of the keg contents (full to empty) and doesn't change.</t>
  </si>
  <si>
    <t>Support my work by donating on PayPal:</t>
  </si>
  <si>
    <t>PayPal Donation for BEER-N-BBQ by Larry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</si>
</sst>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i/>
      <vertAlign val="subscript"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CCCCC"/>
      </right>
      <top style="medium">
        <color rgb="FFC0C0C0"/>
      </top>
      <bottom/>
      <diagonal/>
    </border>
    <border>
      <left style="medium">
        <color rgb="FFCCCCCC"/>
      </left>
      <right style="medium">
        <color rgb="FFCCCCCC"/>
      </right>
      <top style="medium">
        <color rgb="FFC0C0C0"/>
      </top>
      <bottom/>
      <diagonal/>
    </border>
    <border>
      <left style="medium">
        <color rgb="FFC0C0C0"/>
      </left>
      <right style="medium">
        <color rgb="FFCCCCCC"/>
      </right>
      <top/>
      <bottom/>
      <diagonal/>
    </border>
    <border>
      <left style="medium">
        <color rgb="FFC0C0C0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4" fillId="0" borderId="0" xfId="0" applyFont="1"/>
    <xf numFmtId="0" fontId="4" fillId="0" borderId="2" xfId="0" applyFont="1" applyBorder="1" applyAlignment="1">
      <alignment horizontal="right"/>
    </xf>
    <xf numFmtId="0" fontId="4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0" borderId="0" xfId="1"/>
    <xf numFmtId="164" fontId="0" fillId="0" borderId="0" xfId="0" applyNumberFormat="1"/>
    <xf numFmtId="11" fontId="0" fillId="0" borderId="0" xfId="0" applyNumberFormat="1"/>
    <xf numFmtId="0" fontId="0" fillId="4" borderId="1" xfId="0" applyFill="1" applyBorder="1"/>
    <xf numFmtId="2" fontId="4" fillId="4" borderId="3" xfId="0" applyNumberFormat="1" applyFont="1" applyFill="1" applyBorder="1" applyAlignment="1">
      <alignment horizontal="center"/>
    </xf>
    <xf numFmtId="0" fontId="0" fillId="4" borderId="0" xfId="0" applyFill="1"/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/>
    </xf>
    <xf numFmtId="0" fontId="14" fillId="0" borderId="19" xfId="1" applyFont="1" applyBorder="1" applyAlignment="1" applyProtection="1">
      <alignment horizontal="center"/>
    </xf>
    <xf numFmtId="0" fontId="14" fillId="0" borderId="20" xfId="1" applyFont="1" applyBorder="1" applyAlignment="1" applyProtection="1">
      <alignment horizontal="center"/>
    </xf>
    <xf numFmtId="0" fontId="13" fillId="0" borderId="21" xfId="0" applyFont="1" applyBorder="1" applyAlignment="1">
      <alignment vertical="center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1" fontId="0" fillId="2" borderId="1" xfId="0" applyNumberFormat="1" applyFill="1" applyBorder="1" applyProtection="1">
      <protection locked="0"/>
    </xf>
    <xf numFmtId="0" fontId="14" fillId="0" borderId="21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Density of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'Density vs Temp'!$C$6</c:f>
              <c:strCache>
                <c:ptCount val="1"/>
                <c:pt idx="0">
                  <c:v>Density</c:v>
                </c:pt>
              </c:strCache>
            </c:strRef>
          </c:tx>
          <c:marker>
            <c:symbol val="none"/>
          </c:marker>
          <c:cat>
            <c:numRef>
              <c:f>'Density vs Temp'!$B$7:$B$20</c:f>
              <c:numCache>
                <c:formatCode>General</c:formatCode>
                <c:ptCount val="14"/>
                <c:pt idx="0">
                  <c:v>32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212</c:v>
                </c:pt>
              </c:numCache>
            </c:numRef>
          </c:cat>
          <c:val>
            <c:numRef>
              <c:f>'Density vs Temp'!$C$7:$C$20</c:f>
              <c:numCache>
                <c:formatCode>General</c:formatCode>
                <c:ptCount val="14"/>
                <c:pt idx="0">
                  <c:v>1.94</c:v>
                </c:pt>
                <c:pt idx="1">
                  <c:v>1.94</c:v>
                </c:pt>
                <c:pt idx="2">
                  <c:v>1.94</c:v>
                </c:pt>
                <c:pt idx="3">
                  <c:v>1.9379999999999999</c:v>
                </c:pt>
                <c:pt idx="4">
                  <c:v>1.9359999999999999</c:v>
                </c:pt>
                <c:pt idx="5">
                  <c:v>1.9339999999999999</c:v>
                </c:pt>
                <c:pt idx="6">
                  <c:v>1.931</c:v>
                </c:pt>
                <c:pt idx="7">
                  <c:v>1.927</c:v>
                </c:pt>
                <c:pt idx="8">
                  <c:v>1.9179999999999999</c:v>
                </c:pt>
                <c:pt idx="9">
                  <c:v>1.9079999999999999</c:v>
                </c:pt>
                <c:pt idx="10">
                  <c:v>1.8959999999999999</c:v>
                </c:pt>
                <c:pt idx="11">
                  <c:v>1.883</c:v>
                </c:pt>
                <c:pt idx="12">
                  <c:v>1.869</c:v>
                </c:pt>
                <c:pt idx="13">
                  <c:v>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597888"/>
        <c:axId val="112481408"/>
      </c:lineChart>
      <c:catAx>
        <c:axId val="3965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81408"/>
        <c:crosses val="autoZero"/>
        <c:auto val="1"/>
        <c:lblAlgn val="ctr"/>
        <c:lblOffset val="100"/>
        <c:noMultiLvlLbl val="0"/>
      </c:catAx>
      <c:valAx>
        <c:axId val="11248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5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50182363568226"/>
          <c:y val="0.17330876815885471"/>
          <c:w val="0.13086614173228356"/>
          <c:h val="5.5966924747220009E-2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Dynamic Viscosity</c:v>
          </c:tx>
          <c:marker>
            <c:symbol val="none"/>
          </c:marker>
          <c:cat>
            <c:numRef>
              <c:f>'Dynamic Viscosity vs Temp'!$B$8:$B$21</c:f>
              <c:numCache>
                <c:formatCode>General</c:formatCode>
                <c:ptCount val="14"/>
                <c:pt idx="0">
                  <c:v>32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212</c:v>
                </c:pt>
              </c:numCache>
            </c:numRef>
          </c:cat>
          <c:val>
            <c:numRef>
              <c:f>'Dynamic Viscosity vs Temp'!$C$8:$C$21</c:f>
              <c:numCache>
                <c:formatCode>General</c:formatCode>
                <c:ptCount val="14"/>
                <c:pt idx="0">
                  <c:v>3.7320000000000002</c:v>
                </c:pt>
                <c:pt idx="1">
                  <c:v>3.2280000000000002</c:v>
                </c:pt>
                <c:pt idx="2">
                  <c:v>2.73</c:v>
                </c:pt>
                <c:pt idx="3">
                  <c:v>2.3439999999999999</c:v>
                </c:pt>
                <c:pt idx="4">
                  <c:v>2.0339999999999998</c:v>
                </c:pt>
                <c:pt idx="5">
                  <c:v>1.7909999999999999</c:v>
                </c:pt>
                <c:pt idx="6">
                  <c:v>1.58</c:v>
                </c:pt>
                <c:pt idx="7">
                  <c:v>1.423</c:v>
                </c:pt>
                <c:pt idx="8">
                  <c:v>1.1639999999999999</c:v>
                </c:pt>
                <c:pt idx="9">
                  <c:v>0.97399999999999998</c:v>
                </c:pt>
                <c:pt idx="10">
                  <c:v>0.83199999999999996</c:v>
                </c:pt>
                <c:pt idx="11">
                  <c:v>0.72099999999999997</c:v>
                </c:pt>
                <c:pt idx="12">
                  <c:v>0.63400000000000001</c:v>
                </c:pt>
                <c:pt idx="13">
                  <c:v>0.58899999999999997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4176"/>
        <c:axId val="114035712"/>
      </c:lineChart>
      <c:catAx>
        <c:axId val="11403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35712"/>
        <c:crosses val="autoZero"/>
        <c:auto val="1"/>
        <c:lblAlgn val="ctr"/>
        <c:lblOffset val="100"/>
        <c:noMultiLvlLbl val="0"/>
      </c:catAx>
      <c:valAx>
        <c:axId val="1140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3417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464821</xdr:colOff>
      <xdr:row>18</xdr:row>
      <xdr:rowOff>167640</xdr:rowOff>
    </xdr:from>
    <xdr:to>
      <xdr:col>10</xdr:col>
      <xdr:colOff>83821</xdr:colOff>
      <xdr:row>24</xdr:row>
      <xdr:rowOff>34696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3649980"/>
          <a:ext cx="2773680" cy="99481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10</xdr:row>
      <xdr:rowOff>99060</xdr:rowOff>
    </xdr:from>
    <xdr:to>
      <xdr:col>10</xdr:col>
      <xdr:colOff>465224</xdr:colOff>
      <xdr:row>18</xdr:row>
      <xdr:rowOff>80433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4880" y="1996440"/>
          <a:ext cx="3505604" cy="1566333"/>
        </a:xfrm>
        <a:prstGeom prst="rect">
          <a:avLst/>
        </a:prstGeom>
      </xdr:spPr>
    </xdr:pic>
    <xdr:clientData/>
  </xdr:twoCellAnchor>
  <xdr:twoCellAnchor editAs="oneCell">
    <xdr:from>
      <xdr:col>6</xdr:col>
      <xdr:colOff>50465</xdr:colOff>
      <xdr:row>0</xdr:row>
      <xdr:rowOff>175261</xdr:rowOff>
    </xdr:from>
    <xdr:to>
      <xdr:col>10</xdr:col>
      <xdr:colOff>350520</xdr:colOff>
      <xdr:row>9</xdr:row>
      <xdr:rowOff>78589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93965" y="175261"/>
          <a:ext cx="2951815" cy="1587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281940</xdr:colOff>
      <xdr:row>5</xdr:row>
      <xdr:rowOff>26670</xdr:rowOff>
    </xdr:from>
    <xdr:to>
      <xdr:col>13</xdr:col>
      <xdr:colOff>53340</xdr:colOff>
      <xdr:row>27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5</xdr:row>
      <xdr:rowOff>148590</xdr:rowOff>
    </xdr:from>
    <xdr:to>
      <xdr:col>11</xdr:col>
      <xdr:colOff>129540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ypal.com/cgi-bin/webscr?cmd=_s-xclick&amp;hosted_button_id=4YTSMV7HTDBKW" TargetMode="External"/><Relationship Id="rId1" Type="http://schemas.openxmlformats.org/officeDocument/2006/relationships/hyperlink" Target="http://www.mikesoltys.com/2012/09/17/determining-proper-hose-length-for-your-kegerato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engineeringtoolbox.com/dynamic-absolute-kinematic-viscosity-d_4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33" sqref="G33"/>
    </sheetView>
  </sheetViews>
  <sheetFormatPr defaultRowHeight="14.4" x14ac:dyDescent="0.3"/>
  <cols>
    <col min="1" max="1" width="33.44140625" bestFit="1" customWidth="1"/>
    <col min="2" max="2" width="5.109375" customWidth="1"/>
    <col min="3" max="3" width="12" customWidth="1"/>
    <col min="4" max="4" width="7.6640625" bestFit="1" customWidth="1"/>
    <col min="5" max="5" width="9.44140625" customWidth="1"/>
    <col min="6" max="6" width="7.33203125" bestFit="1" customWidth="1"/>
    <col min="8" max="8" width="12" bestFit="1" customWidth="1"/>
  </cols>
  <sheetData>
    <row r="1" spans="1:6" x14ac:dyDescent="0.3">
      <c r="C1" s="2" t="s">
        <v>54</v>
      </c>
    </row>
    <row r="2" spans="1:6" ht="16.2" x14ac:dyDescent="0.3">
      <c r="A2" t="s">
        <v>58</v>
      </c>
      <c r="B2" t="s">
        <v>1</v>
      </c>
      <c r="C2" s="35">
        <v>12</v>
      </c>
      <c r="D2" t="s">
        <v>5</v>
      </c>
      <c r="E2" s="27">
        <f>C2*144</f>
        <v>1728</v>
      </c>
      <c r="F2" t="s">
        <v>29</v>
      </c>
    </row>
    <row r="3" spans="1:6" x14ac:dyDescent="0.3">
      <c r="A3" t="s">
        <v>57</v>
      </c>
      <c r="B3" t="s">
        <v>3</v>
      </c>
      <c r="C3" s="36">
        <v>1.01</v>
      </c>
    </row>
    <row r="4" spans="1:6" ht="15.6" x14ac:dyDescent="0.35">
      <c r="A4" t="s">
        <v>30</v>
      </c>
      <c r="B4" t="s">
        <v>6</v>
      </c>
      <c r="C4" s="37">
        <f>31/12</f>
        <v>2.5833333333333335</v>
      </c>
      <c r="D4" t="s">
        <v>7</v>
      </c>
    </row>
    <row r="5" spans="1:6" x14ac:dyDescent="0.3">
      <c r="A5" t="s">
        <v>56</v>
      </c>
      <c r="B5" t="s">
        <v>8</v>
      </c>
      <c r="C5" s="35">
        <v>0.1875</v>
      </c>
      <c r="D5" t="s">
        <v>9</v>
      </c>
      <c r="E5" s="27">
        <f>C5/12</f>
        <v>1.5625E-2</v>
      </c>
      <c r="F5" t="s">
        <v>7</v>
      </c>
    </row>
    <row r="6" spans="1:6" x14ac:dyDescent="0.3">
      <c r="A6" t="s">
        <v>53</v>
      </c>
      <c r="B6" t="s">
        <v>12</v>
      </c>
      <c r="C6" s="38">
        <f>0.0015/25.4*1/12</f>
        <v>4.9212598425196856E-6</v>
      </c>
      <c r="D6" t="s">
        <v>7</v>
      </c>
    </row>
    <row r="7" spans="1:6" x14ac:dyDescent="0.3">
      <c r="A7" t="s">
        <v>15</v>
      </c>
      <c r="C7" s="35">
        <v>10</v>
      </c>
      <c r="D7" t="s">
        <v>16</v>
      </c>
    </row>
    <row r="8" spans="1:6" x14ac:dyDescent="0.3">
      <c r="C8" s="3"/>
    </row>
    <row r="9" spans="1:6" x14ac:dyDescent="0.3">
      <c r="C9" s="4" t="s">
        <v>55</v>
      </c>
    </row>
    <row r="10" spans="1:6" ht="16.8" x14ac:dyDescent="0.35">
      <c r="A10" t="s">
        <v>31</v>
      </c>
      <c r="B10" s="1" t="s">
        <v>2</v>
      </c>
      <c r="C10" s="25">
        <v>1.94</v>
      </c>
      <c r="D10" t="s">
        <v>32</v>
      </c>
      <c r="E10" s="27">
        <f>C10*32.174049</f>
        <v>62.417655059999994</v>
      </c>
      <c r="F10" t="s">
        <v>33</v>
      </c>
    </row>
    <row r="11" spans="1:6" ht="16.2" x14ac:dyDescent="0.3">
      <c r="A11" t="s">
        <v>34</v>
      </c>
      <c r="B11" s="1" t="s">
        <v>0</v>
      </c>
      <c r="C11" s="25">
        <f>C3*E10</f>
        <v>63.041831610599992</v>
      </c>
      <c r="D11" t="s">
        <v>4</v>
      </c>
    </row>
    <row r="12" spans="1:6" ht="16.2" x14ac:dyDescent="0.3">
      <c r="A12" t="s">
        <v>25</v>
      </c>
      <c r="B12" t="s">
        <v>23</v>
      </c>
      <c r="C12" s="25">
        <f>PI()*(E5/2)^2</f>
        <v>1.9174759848570515E-4</v>
      </c>
      <c r="D12" t="s">
        <v>24</v>
      </c>
    </row>
    <row r="13" spans="1:6" ht="16.2" x14ac:dyDescent="0.3">
      <c r="A13" t="s">
        <v>17</v>
      </c>
      <c r="B13" t="s">
        <v>18</v>
      </c>
      <c r="C13" s="25">
        <f>0.016710069444/C7</f>
        <v>1.6710069444000001E-3</v>
      </c>
      <c r="D13" t="s">
        <v>19</v>
      </c>
    </row>
    <row r="14" spans="1:6" x14ac:dyDescent="0.3">
      <c r="A14" t="s">
        <v>26</v>
      </c>
      <c r="B14" t="s">
        <v>22</v>
      </c>
      <c r="C14" s="25">
        <f>C13/C12</f>
        <v>8.7146173281777735</v>
      </c>
      <c r="D14" t="s">
        <v>28</v>
      </c>
    </row>
    <row r="15" spans="1:6" ht="16.8" x14ac:dyDescent="0.35">
      <c r="A15" t="s">
        <v>35</v>
      </c>
      <c r="B15" t="s">
        <v>20</v>
      </c>
      <c r="C15" s="25">
        <f>0.00003228*C3</f>
        <v>3.2602800000000006E-5</v>
      </c>
      <c r="D15" t="s">
        <v>21</v>
      </c>
    </row>
    <row r="16" spans="1:6" ht="16.2" x14ac:dyDescent="0.3">
      <c r="A16" t="s">
        <v>36</v>
      </c>
      <c r="B16" s="1" t="s">
        <v>27</v>
      </c>
      <c r="C16" s="25">
        <f>C15/C10</f>
        <v>1.6805567010309282E-5</v>
      </c>
      <c r="D16" t="s">
        <v>37</v>
      </c>
    </row>
    <row r="17" spans="1:11" x14ac:dyDescent="0.3">
      <c r="A17" t="s">
        <v>13</v>
      </c>
      <c r="B17" t="s">
        <v>14</v>
      </c>
      <c r="C17" s="25">
        <f>(C13*E5)/(C16*C12)</f>
        <v>8102.4279436241259</v>
      </c>
    </row>
    <row r="18" spans="1:11" x14ac:dyDescent="0.3">
      <c r="A18" t="s">
        <v>10</v>
      </c>
      <c r="B18" t="s">
        <v>11</v>
      </c>
      <c r="C18" s="25">
        <f>0.25*(LOG10(C6/(3.7*C5)+5.74/C17^0.9))^-2</f>
        <v>3.2888353186781065E-2</v>
      </c>
    </row>
    <row r="19" spans="1:11" ht="15" thickBot="1" x14ac:dyDescent="0.35"/>
    <row r="20" spans="1:11" ht="15.6" thickTop="1" thickBot="1" x14ac:dyDescent="0.35">
      <c r="A20" s="4" t="s">
        <v>39</v>
      </c>
      <c r="B20" s="5" t="s">
        <v>38</v>
      </c>
      <c r="C20" s="26">
        <f>(E2/C11-C4)*E5/C18*2*32.2/C14^2</f>
        <v>10.002119249741197</v>
      </c>
      <c r="D20" s="6" t="s">
        <v>7</v>
      </c>
    </row>
    <row r="21" spans="1:11" ht="15" thickTop="1" x14ac:dyDescent="0.3"/>
    <row r="22" spans="1:11" x14ac:dyDescent="0.3">
      <c r="A22" t="s">
        <v>42</v>
      </c>
    </row>
    <row r="23" spans="1:11" x14ac:dyDescent="0.3">
      <c r="A23" t="s">
        <v>48</v>
      </c>
    </row>
    <row r="24" spans="1:11" x14ac:dyDescent="0.3">
      <c r="A24" t="s">
        <v>49</v>
      </c>
    </row>
    <row r="25" spans="1:11" x14ac:dyDescent="0.3">
      <c r="A25" t="s">
        <v>59</v>
      </c>
    </row>
    <row r="26" spans="1:11" x14ac:dyDescent="0.3">
      <c r="A26" t="s">
        <v>60</v>
      </c>
    </row>
    <row r="27" spans="1:11" x14ac:dyDescent="0.3">
      <c r="A27" t="s">
        <v>51</v>
      </c>
    </row>
    <row r="29" spans="1:11" x14ac:dyDescent="0.3">
      <c r="A29" t="s">
        <v>52</v>
      </c>
    </row>
    <row r="30" spans="1:11" x14ac:dyDescent="0.3">
      <c r="A30" s="22" t="s">
        <v>50</v>
      </c>
    </row>
    <row r="32" spans="1:11" x14ac:dyDescent="0.3">
      <c r="G32" s="34"/>
      <c r="H32" s="28" t="s">
        <v>61</v>
      </c>
      <c r="I32" s="29"/>
      <c r="J32" s="29"/>
      <c r="K32" s="30"/>
    </row>
    <row r="33" spans="7:11" x14ac:dyDescent="0.3">
      <c r="G33" s="39"/>
      <c r="H33" s="31" t="s">
        <v>62</v>
      </c>
      <c r="I33" s="32"/>
      <c r="J33" s="32"/>
      <c r="K33" s="33"/>
    </row>
    <row r="34" spans="7:11" x14ac:dyDescent="0.3">
      <c r="G34" s="23"/>
      <c r="H34" s="24"/>
      <c r="I34" s="24"/>
    </row>
  </sheetData>
  <sheetProtection sheet="1" objects="1" scenarios="1"/>
  <mergeCells count="2">
    <mergeCell ref="H32:K32"/>
    <mergeCell ref="H33:K33"/>
  </mergeCells>
  <hyperlinks>
    <hyperlink ref="A30" r:id="rId1"/>
    <hyperlink ref="H33" r:id="rId2"/>
  </hyperlinks>
  <pageMargins left="0.45" right="0.45" top="0.75" bottom="0.75" header="0.3" footer="0.3"/>
  <pageSetup orientation="landscape" horizontalDpi="300" r:id="rId3"/>
  <headerFooter>
    <oddHeader>&amp;C&amp;18Draft System Balancing</oddHeader>
    <oddFooter>&amp;LYouTube Channel: BEERNBBQBYLARRY
Facebook: BEERNBBQBYLARRY
Twitter: @BEERNBBQbyLarry&amp;CCourtesy of
&amp;"-,Bold"&amp;14BEER-N-BBQ by Larry&amp;"-,Regular"&amp;11
www.beernbbqbylarry.com&amp;RPlease consider donating via the PayPal link above.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20"/>
  <sheetViews>
    <sheetView workbookViewId="0">
      <selection activeCell="C22" sqref="C22"/>
    </sheetView>
  </sheetViews>
  <sheetFormatPr defaultRowHeight="14.4" x14ac:dyDescent="0.3"/>
  <cols>
    <col min="2" max="2" width="11.5546875" bestFit="1" customWidth="1"/>
  </cols>
  <sheetData>
    <row r="6" spans="2:3" x14ac:dyDescent="0.3">
      <c r="B6" s="12" t="s">
        <v>40</v>
      </c>
      <c r="C6" s="12" t="s">
        <v>41</v>
      </c>
    </row>
    <row r="7" spans="2:3" x14ac:dyDescent="0.3">
      <c r="B7" s="11">
        <v>32</v>
      </c>
      <c r="C7" s="11">
        <v>1.94</v>
      </c>
    </row>
    <row r="8" spans="2:3" x14ac:dyDescent="0.3">
      <c r="B8" s="19">
        <v>40</v>
      </c>
      <c r="C8" s="19">
        <v>1.94</v>
      </c>
    </row>
    <row r="9" spans="2:3" x14ac:dyDescent="0.3">
      <c r="B9" s="11">
        <v>50</v>
      </c>
      <c r="C9" s="11">
        <v>1.94</v>
      </c>
    </row>
    <row r="10" spans="2:3" x14ac:dyDescent="0.3">
      <c r="B10" s="11">
        <v>60</v>
      </c>
      <c r="C10" s="11">
        <v>1.9379999999999999</v>
      </c>
    </row>
    <row r="11" spans="2:3" x14ac:dyDescent="0.3">
      <c r="B11" s="11">
        <v>70</v>
      </c>
      <c r="C11" s="11">
        <v>1.9359999999999999</v>
      </c>
    </row>
    <row r="12" spans="2:3" x14ac:dyDescent="0.3">
      <c r="B12" s="11">
        <v>80</v>
      </c>
      <c r="C12" s="11">
        <v>1.9339999999999999</v>
      </c>
    </row>
    <row r="13" spans="2:3" x14ac:dyDescent="0.3">
      <c r="B13" s="11">
        <v>90</v>
      </c>
      <c r="C13" s="11">
        <v>1.931</v>
      </c>
    </row>
    <row r="14" spans="2:3" x14ac:dyDescent="0.3">
      <c r="B14" s="11">
        <v>100</v>
      </c>
      <c r="C14" s="11">
        <v>1.927</v>
      </c>
    </row>
    <row r="15" spans="2:3" x14ac:dyDescent="0.3">
      <c r="B15" s="11">
        <v>120</v>
      </c>
      <c r="C15" s="11">
        <v>1.9179999999999999</v>
      </c>
    </row>
    <row r="16" spans="2:3" x14ac:dyDescent="0.3">
      <c r="B16" s="11">
        <v>140</v>
      </c>
      <c r="C16" s="11">
        <v>1.9079999999999999</v>
      </c>
    </row>
    <row r="17" spans="2:3" x14ac:dyDescent="0.3">
      <c r="B17" s="11">
        <v>160</v>
      </c>
      <c r="C17" s="11">
        <v>1.8959999999999999</v>
      </c>
    </row>
    <row r="18" spans="2:3" x14ac:dyDescent="0.3">
      <c r="B18" s="11">
        <v>180</v>
      </c>
      <c r="C18" s="11">
        <v>1.883</v>
      </c>
    </row>
    <row r="19" spans="2:3" x14ac:dyDescent="0.3">
      <c r="B19" s="11">
        <v>200</v>
      </c>
      <c r="C19" s="11">
        <v>1.869</v>
      </c>
    </row>
    <row r="20" spans="2:3" x14ac:dyDescent="0.3">
      <c r="B20" s="11">
        <v>212</v>
      </c>
      <c r="C20" s="11">
        <v>1.86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1"/>
  <sheetViews>
    <sheetView workbookViewId="0">
      <selection activeCell="F19" sqref="F19"/>
    </sheetView>
  </sheetViews>
  <sheetFormatPr defaultRowHeight="14.4" x14ac:dyDescent="0.3"/>
  <sheetData>
    <row r="4" spans="2:3" ht="15" thickBot="1" x14ac:dyDescent="0.35"/>
    <row r="5" spans="2:3" ht="28.8" x14ac:dyDescent="0.3">
      <c r="B5" s="15" t="s">
        <v>40</v>
      </c>
      <c r="C5" s="16" t="s">
        <v>45</v>
      </c>
    </row>
    <row r="6" spans="2:3" x14ac:dyDescent="0.3">
      <c r="B6" s="17" t="s">
        <v>43</v>
      </c>
      <c r="C6" s="13" t="s">
        <v>46</v>
      </c>
    </row>
    <row r="7" spans="2:3" ht="49.8" thickBot="1" x14ac:dyDescent="0.35">
      <c r="B7" s="18" t="s">
        <v>44</v>
      </c>
      <c r="C7" s="14" t="s">
        <v>47</v>
      </c>
    </row>
    <row r="8" spans="2:3" ht="15" thickBot="1" x14ac:dyDescent="0.35">
      <c r="B8" s="8">
        <v>32</v>
      </c>
      <c r="C8" s="7">
        <v>3.7320000000000002</v>
      </c>
    </row>
    <row r="9" spans="2:3" ht="15" thickBot="1" x14ac:dyDescent="0.35">
      <c r="B9" s="20">
        <v>40</v>
      </c>
      <c r="C9" s="21">
        <v>3.2280000000000002</v>
      </c>
    </row>
    <row r="10" spans="2:3" ht="15" thickBot="1" x14ac:dyDescent="0.35">
      <c r="B10" s="8">
        <v>50</v>
      </c>
      <c r="C10" s="7">
        <v>2.73</v>
      </c>
    </row>
    <row r="11" spans="2:3" ht="15" thickBot="1" x14ac:dyDescent="0.35">
      <c r="B11" s="8">
        <v>60</v>
      </c>
      <c r="C11" s="7">
        <v>2.3439999999999999</v>
      </c>
    </row>
    <row r="12" spans="2:3" ht="15" thickBot="1" x14ac:dyDescent="0.35">
      <c r="B12" s="8">
        <v>70</v>
      </c>
      <c r="C12" s="7">
        <v>2.0339999999999998</v>
      </c>
    </row>
    <row r="13" spans="2:3" ht="15" thickBot="1" x14ac:dyDescent="0.35">
      <c r="B13" s="8">
        <v>80</v>
      </c>
      <c r="C13" s="7">
        <v>1.7909999999999999</v>
      </c>
    </row>
    <row r="14" spans="2:3" ht="15" thickBot="1" x14ac:dyDescent="0.35">
      <c r="B14" s="8">
        <v>90</v>
      </c>
      <c r="C14" s="7">
        <v>1.58</v>
      </c>
    </row>
    <row r="15" spans="2:3" ht="15" thickBot="1" x14ac:dyDescent="0.35">
      <c r="B15" s="8">
        <v>100</v>
      </c>
      <c r="C15" s="7">
        <v>1.423</v>
      </c>
    </row>
    <row r="16" spans="2:3" ht="15" thickBot="1" x14ac:dyDescent="0.35">
      <c r="B16" s="8">
        <v>120</v>
      </c>
      <c r="C16" s="7">
        <v>1.1639999999999999</v>
      </c>
    </row>
    <row r="17" spans="2:3" ht="15" thickBot="1" x14ac:dyDescent="0.35">
      <c r="B17" s="8">
        <v>140</v>
      </c>
      <c r="C17" s="7">
        <v>0.97399999999999998</v>
      </c>
    </row>
    <row r="18" spans="2:3" ht="15" thickBot="1" x14ac:dyDescent="0.35">
      <c r="B18" s="8">
        <v>160</v>
      </c>
      <c r="C18" s="7">
        <v>0.83199999999999996</v>
      </c>
    </row>
    <row r="19" spans="2:3" ht="15" thickBot="1" x14ac:dyDescent="0.35">
      <c r="B19" s="8">
        <v>180</v>
      </c>
      <c r="C19" s="7">
        <v>0.72099999999999997</v>
      </c>
    </row>
    <row r="20" spans="2:3" ht="15" thickBot="1" x14ac:dyDescent="0.35">
      <c r="B20" s="8">
        <v>200</v>
      </c>
      <c r="C20" s="7">
        <v>0.63400000000000001</v>
      </c>
    </row>
    <row r="21" spans="2:3" ht="15" thickBot="1" x14ac:dyDescent="0.35">
      <c r="B21" s="9">
        <v>212</v>
      </c>
      <c r="C21" s="10">
        <v>0.58899999999999997</v>
      </c>
    </row>
  </sheetData>
  <hyperlinks>
    <hyperlink ref="C5" r:id="rId1" display="http://www.engineeringtoolbox.com/dynamic-absolute-kinematic-viscosity-d_412.htm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Keg Calcs</vt:lpstr>
      <vt:lpstr>Density vs Temp</vt:lpstr>
      <vt:lpstr>Dynamic Viscosity vs Temp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2017-04-20T16:40:11Z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1751080086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